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kaei\Desktop\"/>
    </mc:Choice>
  </mc:AlternateContent>
  <bookViews>
    <workbookView xWindow="0" yWindow="0" windowWidth="19200" windowHeight="11505" tabRatio="382"/>
  </bookViews>
  <sheets>
    <sheet name="برش استانی97" sheetId="10" r:id="rId1"/>
  </sheets>
  <definedNames>
    <definedName name="_xlnm.Print_Titles" localSheetId="0">'برش استانی97'!$1:$3</definedName>
  </definedNames>
  <calcPr calcId="162913"/>
</workbook>
</file>

<file path=xl/calcChain.xml><?xml version="1.0" encoding="utf-8"?>
<calcChain xmlns="http://schemas.openxmlformats.org/spreadsheetml/2006/main">
  <c r="Q25" i="10" l="1"/>
  <c r="M25" i="10" s="1"/>
  <c r="N36" i="10"/>
  <c r="L36" i="10"/>
  <c r="K36" i="10"/>
  <c r="J36" i="10"/>
  <c r="I36" i="10"/>
  <c r="H36" i="10"/>
  <c r="G36" i="10"/>
  <c r="F36" i="10"/>
  <c r="E36" i="10"/>
  <c r="D36" i="10"/>
  <c r="C36" i="10"/>
  <c r="P25" i="10" l="1"/>
  <c r="O35" i="10" l="1"/>
  <c r="O34" i="10"/>
  <c r="O33" i="10"/>
  <c r="O32" i="10"/>
  <c r="O31" i="10"/>
  <c r="O30" i="10"/>
  <c r="O29" i="10"/>
  <c r="O28" i="10"/>
  <c r="O27" i="10"/>
  <c r="O26" i="10"/>
  <c r="O24" i="10"/>
  <c r="O23" i="10"/>
  <c r="O20" i="10"/>
  <c r="O19" i="10"/>
  <c r="O16" i="10"/>
  <c r="O15" i="10"/>
  <c r="O14" i="10"/>
  <c r="O13" i="10"/>
  <c r="O10" i="10"/>
  <c r="O9" i="10"/>
  <c r="O8" i="10"/>
  <c r="O7" i="10"/>
  <c r="O6" i="10"/>
  <c r="O5" i="10"/>
  <c r="O4" i="10"/>
  <c r="O36" i="10" l="1"/>
  <c r="Q4" i="10"/>
  <c r="M4" i="10" s="1"/>
  <c r="P4" i="10" s="1"/>
  <c r="Q5" i="10"/>
  <c r="M5" i="10" s="1"/>
  <c r="P5" i="10" s="1"/>
  <c r="Q6" i="10"/>
  <c r="M6" i="10" s="1"/>
  <c r="P6" i="10" s="1"/>
  <c r="Q7" i="10"/>
  <c r="M7" i="10" s="1"/>
  <c r="P7" i="10" s="1"/>
  <c r="Q8" i="10"/>
  <c r="M8" i="10" s="1"/>
  <c r="P8" i="10" s="1"/>
  <c r="Q9" i="10"/>
  <c r="M9" i="10" s="1"/>
  <c r="P9" i="10" s="1"/>
  <c r="Q10" i="10"/>
  <c r="M10" i="10" s="1"/>
  <c r="P10" i="10" s="1"/>
  <c r="Q11" i="10"/>
  <c r="M11" i="10" s="1"/>
  <c r="P11" i="10" s="1"/>
  <c r="Q12" i="10"/>
  <c r="M12" i="10" s="1"/>
  <c r="P12" i="10" s="1"/>
  <c r="Q13" i="10"/>
  <c r="M13" i="10" s="1"/>
  <c r="P13" i="10" s="1"/>
  <c r="Q14" i="10"/>
  <c r="M14" i="10" s="1"/>
  <c r="P14" i="10" s="1"/>
  <c r="Q15" i="10"/>
  <c r="M15" i="10" s="1"/>
  <c r="P15" i="10" s="1"/>
  <c r="Q16" i="10"/>
  <c r="M16" i="10" s="1"/>
  <c r="P16" i="10" s="1"/>
  <c r="Q17" i="10"/>
  <c r="M17" i="10" s="1"/>
  <c r="P17" i="10" s="1"/>
  <c r="Q18" i="10"/>
  <c r="M18" i="10" s="1"/>
  <c r="P18" i="10" s="1"/>
  <c r="Q19" i="10"/>
  <c r="M19" i="10" s="1"/>
  <c r="P19" i="10" s="1"/>
  <c r="Q20" i="10"/>
  <c r="M20" i="10" s="1"/>
  <c r="P20" i="10" s="1"/>
  <c r="Q21" i="10"/>
  <c r="M21" i="10" s="1"/>
  <c r="P21" i="10" s="1"/>
  <c r="Q22" i="10"/>
  <c r="M22" i="10" s="1"/>
  <c r="P22" i="10" s="1"/>
  <c r="Q23" i="10"/>
  <c r="M23" i="10" s="1"/>
  <c r="P23" i="10" s="1"/>
  <c r="Q24" i="10"/>
  <c r="M24" i="10" s="1"/>
  <c r="Q26" i="10"/>
  <c r="M26" i="10" s="1"/>
  <c r="P26" i="10" s="1"/>
  <c r="Q27" i="10"/>
  <c r="M27" i="10" s="1"/>
  <c r="P27" i="10" s="1"/>
  <c r="Q28" i="10"/>
  <c r="M28" i="10" s="1"/>
  <c r="P28" i="10" s="1"/>
  <c r="Q29" i="10"/>
  <c r="M29" i="10" s="1"/>
  <c r="P29" i="10" s="1"/>
  <c r="Q30" i="10"/>
  <c r="M30" i="10" s="1"/>
  <c r="P30" i="10" s="1"/>
  <c r="Q31" i="10"/>
  <c r="M31" i="10" s="1"/>
  <c r="P31" i="10" s="1"/>
  <c r="Q32" i="10"/>
  <c r="M32" i="10" s="1"/>
  <c r="P32" i="10" s="1"/>
  <c r="Q33" i="10"/>
  <c r="M33" i="10" s="1"/>
  <c r="P33" i="10" s="1"/>
  <c r="Q34" i="10"/>
  <c r="M34" i="10" s="1"/>
  <c r="P34" i="10" s="1"/>
  <c r="Q35" i="10"/>
  <c r="M35" i="10" s="1"/>
  <c r="P35" i="10" s="1"/>
  <c r="P24" i="10" l="1"/>
  <c r="M36" i="10"/>
  <c r="O37" i="10"/>
  <c r="P37" i="10" s="1"/>
  <c r="P36" i="10" l="1"/>
</calcChain>
</file>

<file path=xl/sharedStrings.xml><?xml version="1.0" encoding="utf-8"?>
<sst xmlns="http://schemas.openxmlformats.org/spreadsheetml/2006/main" count="55" uniqueCount="55">
  <si>
    <t>ردیف</t>
  </si>
  <si>
    <t xml:space="preserve">       برش استانی بودجه سال 97 معاونت قرآن و عترت</t>
  </si>
  <si>
    <t>استان</t>
  </si>
  <si>
    <t>تجلیل از قرآن‌آموزان، نهج‌آموزان و صحیفه‌آموزان</t>
  </si>
  <si>
    <t>کمک فراگیر</t>
  </si>
  <si>
    <t xml:space="preserve">سرانه آموزشی </t>
  </si>
  <si>
    <t>جشن رمضان</t>
  </si>
  <si>
    <t>بیمه فعالان قرآنی</t>
  </si>
  <si>
    <t>کمک به فعالیت مؤسسات قرآنی</t>
  </si>
  <si>
    <t xml:space="preserve">جشنواره ‌ها/ هفته قرآن و عترت 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</si>
  <si>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</si>
  <si>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</si>
  <si>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</si>
  <si>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</si>
  <si>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</si>
  <si>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</si>
  <si>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</si>
  <si>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چهارمحال‌وبختياري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</si>
  <si>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</si>
  <si>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</si>
  <si>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</si>
  <si>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</si>
  <si>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</si>
  <si>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</si>
  <si>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سيستان‌وبلوچستان</t>
  </si>
  <si>
    <t>فارس</t>
  </si>
  <si>
    <t>قزوين</t>
  </si>
  <si>
    <t>قم</t>
  </si>
  <si>
    <t>كردستان</t>
  </si>
  <si>
    <t>كرمانشاه</t>
  </si>
  <si>
    <t>كهگيلويه‌وبويراحمد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</si>
  <si>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</si>
  <si>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</si>
  <si>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</si>
  <si>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</si>
  <si>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</si>
  <si>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</si>
  <si>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</si>
  <si>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</si>
  <si>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هفته قرآن و عترت</t>
  </si>
  <si>
    <t>جشنواره آیات</t>
  </si>
  <si>
    <t>جمع کل</t>
  </si>
  <si>
    <t>نمایشگاه شهرستانی/ جشنواره محلی</t>
  </si>
  <si>
    <t>یارانه بن کتاب</t>
  </si>
  <si>
    <t>جمع در برنامه</t>
  </si>
  <si>
    <t>محصولات فرهنگی مناطق محروم</t>
  </si>
  <si>
    <r>
      <t xml:space="preserve">    جمع    </t>
    </r>
    <r>
      <rPr>
        <b/>
        <sz val="8"/>
        <color theme="1"/>
        <rFont val="B Nazanin"/>
        <charset val="178"/>
      </rPr>
      <t>(میلیون ريال)</t>
    </r>
  </si>
  <si>
    <r>
      <t xml:space="preserve">یارانه برگزاری آزمون </t>
    </r>
    <r>
      <rPr>
        <b/>
        <sz val="9"/>
        <color theme="1"/>
        <rFont val="B Nazanin"/>
        <charset val="178"/>
      </rPr>
      <t>سراسری</t>
    </r>
  </si>
  <si>
    <t>طرح‌های خاص</t>
  </si>
  <si>
    <t>تعداد بیمه شده</t>
  </si>
  <si>
    <t>تهران*</t>
  </si>
  <si>
    <t>کمک به فعالیت های قرآنی مصوب شورای فرهنگ عمومی استان</t>
  </si>
  <si>
    <t>جنوب کرمان</t>
  </si>
  <si>
    <t>كرمان</t>
  </si>
  <si>
    <r>
      <t xml:space="preserve">علاوه بر اعتبارات فوق، مبلغ </t>
    </r>
    <r>
      <rPr>
        <b/>
        <i/>
        <sz val="11"/>
        <color theme="1"/>
        <rFont val="B Nazanin"/>
        <charset val="178"/>
      </rPr>
      <t>80 میلیارد ريال</t>
    </r>
    <r>
      <rPr>
        <i/>
        <sz val="11"/>
        <color theme="1"/>
        <rFont val="B Nazanin"/>
        <charset val="178"/>
      </rPr>
      <t xml:space="preserve"> بابت کمک به برگزاری نمایشگاه بین المللی قرآن کریم سال 97 تخصیص یافته است.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</si>
</sst>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_-;_-* #,##0\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color theme="1"/>
      <name val="B Zar"/>
      <charset val="178"/>
    </font>
    <font>
      <b/>
      <sz val="11"/>
      <color theme="1"/>
      <name val="B Nazanin"/>
      <charset val="178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sz val="14"/>
      <color theme="1"/>
      <name val="B Nazanin"/>
      <charset val="178"/>
    </font>
    <font>
      <b/>
      <sz val="12"/>
      <color theme="1"/>
      <name val="B Lotus"/>
      <charset val="178"/>
    </font>
    <font>
      <b/>
      <sz val="9"/>
      <color theme="1"/>
      <name val="B Nazanin"/>
      <charset val="178"/>
    </font>
    <font>
      <b/>
      <sz val="8"/>
      <color theme="1"/>
      <name val="B Nazanin"/>
      <charset val="178"/>
    </font>
    <font>
      <b/>
      <sz val="13"/>
      <color theme="1"/>
      <name val="B Nazanin"/>
      <charset val="178"/>
    </font>
    <font>
      <sz val="12"/>
      <color rgb="FFFF0000"/>
      <name val="Calibri"/>
      <family val="2"/>
      <scheme val="minor"/>
    </font>
    <font>
      <b/>
      <sz val="12"/>
      <name val="B Nazanin"/>
      <charset val="178"/>
    </font>
    <font>
      <sz val="12"/>
      <color theme="1"/>
      <name val="B Nazanin"/>
      <charset val="178"/>
    </font>
    <font>
      <b/>
      <sz val="10.5"/>
      <color theme="1"/>
      <name val="B Lotus"/>
      <charset val="178"/>
    </font>
    <font>
      <i/>
      <sz val="11"/>
      <color theme="1"/>
      <name val="B Nazanin"/>
      <charset val="178"/>
    </font>
    <font>
      <b/>
      <i/>
      <sz val="11"/>
      <color theme="1"/>
      <name val="B Nazanin"/>
      <charset val="17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/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6" applyNumberFormat="0" applyAlignment="0" applyProtection="0"/>
    <xf numFmtId="0" fontId="9" fillId="7" borderId="9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6" applyNumberFormat="0" applyAlignment="0" applyProtection="0"/>
    <xf numFmtId="0" fontId="16" fillId="0" borderId="8" applyNumberFormat="0" applyFill="0" applyAlignment="0" applyProtection="0"/>
    <xf numFmtId="0" fontId="17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3" fillId="8" borderId="10" applyNumberFormat="0" applyFont="0" applyAlignment="0" applyProtection="0"/>
    <xf numFmtId="0" fontId="18" fillId="6" borderId="7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23" fillId="33" borderId="1" xfId="0" applyFont="1" applyFill="1" applyBorder="1" applyAlignment="1">
      <alignment horizontal="center" vertical="center" wrapText="1" readingOrder="2"/>
    </xf>
    <xf numFmtId="165" fontId="22" fillId="0" borderId="0" xfId="1" applyNumberFormat="1" applyFont="1" applyAlignment="1">
      <alignment horizontal="center" vertical="center"/>
    </xf>
    <xf numFmtId="0" fontId="23" fillId="33" borderId="2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24" fillId="34" borderId="1" xfId="0" applyFont="1" applyFill="1" applyBorder="1" applyAlignment="1">
      <alignment horizontal="center" vertical="center" wrapText="1" readingOrder="2"/>
    </xf>
    <xf numFmtId="0" fontId="24" fillId="0" borderId="14" xfId="0" applyFont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 readingOrder="2"/>
    </xf>
    <xf numFmtId="0" fontId="28" fillId="34" borderId="1" xfId="0" applyFont="1" applyFill="1" applyBorder="1" applyAlignment="1">
      <alignment horizontal="center" vertical="center" wrapText="1" readingOrder="2"/>
    </xf>
    <xf numFmtId="0" fontId="24" fillId="0" borderId="13" xfId="0" applyFont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 readingOrder="2"/>
    </xf>
    <xf numFmtId="0" fontId="23" fillId="33" borderId="14" xfId="0" applyFont="1" applyFill="1" applyBorder="1" applyAlignment="1">
      <alignment horizontal="center" vertical="center" wrapText="1" readingOrder="2"/>
    </xf>
    <xf numFmtId="0" fontId="23" fillId="33" borderId="27" xfId="0" applyFont="1" applyFill="1" applyBorder="1" applyAlignment="1">
      <alignment horizontal="center" vertical="center" wrapText="1" readingOrder="2"/>
    </xf>
    <xf numFmtId="0" fontId="23" fillId="34" borderId="26" xfId="0" applyFont="1" applyFill="1" applyBorder="1" applyAlignment="1">
      <alignment horizontal="center" vertical="center" wrapText="1" readingOrder="2"/>
    </xf>
    <xf numFmtId="0" fontId="23" fillId="34" borderId="28" xfId="0" applyFont="1" applyFill="1" applyBorder="1" applyAlignment="1">
      <alignment horizontal="center" vertical="center" wrapText="1" readingOrder="2"/>
    </xf>
    <xf numFmtId="0" fontId="23" fillId="34" borderId="29" xfId="0" applyFont="1" applyFill="1" applyBorder="1" applyAlignment="1">
      <alignment horizontal="center" vertical="center" wrapText="1" readingOrder="2"/>
    </xf>
    <xf numFmtId="0" fontId="5" fillId="33" borderId="2" xfId="0" applyFont="1" applyFill="1" applyBorder="1" applyAlignment="1">
      <alignment horizontal="center" vertical="center" wrapText="1" readingOrder="2"/>
    </xf>
    <xf numFmtId="0" fontId="26" fillId="0" borderId="1" xfId="0" applyFont="1" applyBorder="1" applyAlignment="1">
      <alignment horizontal="center" vertical="center" wrapText="1" readingOrder="2"/>
    </xf>
    <xf numFmtId="0" fontId="5" fillId="34" borderId="26" xfId="0" applyFont="1" applyFill="1" applyBorder="1" applyAlignment="1">
      <alignment horizontal="center" vertical="center" wrapText="1" readingOrder="2"/>
    </xf>
    <xf numFmtId="0" fontId="23" fillId="33" borderId="30" xfId="0" applyFont="1" applyFill="1" applyBorder="1" applyAlignment="1">
      <alignment horizontal="center" vertical="center" wrapText="1" readingOrder="2"/>
    </xf>
    <xf numFmtId="0" fontId="23" fillId="33" borderId="31" xfId="0" applyFont="1" applyFill="1" applyBorder="1" applyAlignment="1">
      <alignment horizontal="center" vertical="center" wrapText="1" readingOrder="2"/>
    </xf>
    <xf numFmtId="0" fontId="23" fillId="33" borderId="20" xfId="0" applyFont="1" applyFill="1" applyBorder="1" applyAlignment="1">
      <alignment horizontal="center" vertical="center" wrapText="1" readingOrder="2"/>
    </xf>
    <xf numFmtId="1" fontId="23" fillId="33" borderId="2" xfId="0" applyNumberFormat="1" applyFont="1" applyFill="1" applyBorder="1" applyAlignment="1">
      <alignment horizontal="center" vertical="center" wrapText="1" readingOrder="2"/>
    </xf>
    <xf numFmtId="165" fontId="30" fillId="0" borderId="0" xfId="1" applyNumberFormat="1" applyFont="1" applyAlignment="1">
      <alignment horizontal="center" vertical="center"/>
    </xf>
    <xf numFmtId="1" fontId="23" fillId="33" borderId="18" xfId="0" applyNumberFormat="1" applyFont="1" applyFill="1" applyBorder="1" applyAlignment="1">
      <alignment horizontal="center" vertical="center" wrapText="1" readingOrder="2"/>
    </xf>
    <xf numFmtId="1" fontId="23" fillId="33" borderId="15" xfId="0" applyNumberFormat="1" applyFont="1" applyFill="1" applyBorder="1" applyAlignment="1">
      <alignment horizontal="center" vertical="center" wrapText="1" readingOrder="2"/>
    </xf>
    <xf numFmtId="0" fontId="31" fillId="33" borderId="2" xfId="0" applyFont="1" applyFill="1" applyBorder="1" applyAlignment="1">
      <alignment horizontal="center" vertical="center" wrapText="1" readingOrder="2"/>
    </xf>
    <xf numFmtId="1" fontId="23" fillId="34" borderId="32" xfId="0" applyNumberFormat="1" applyFont="1" applyFill="1" applyBorder="1" applyAlignment="1">
      <alignment horizontal="center" vertical="center" wrapText="1" readingOrder="2"/>
    </xf>
    <xf numFmtId="0" fontId="29" fillId="33" borderId="23" xfId="0" applyFont="1" applyFill="1" applyBorder="1" applyAlignment="1">
      <alignment horizontal="center" vertical="center" wrapText="1" readingOrder="2"/>
    </xf>
    <xf numFmtId="0" fontId="31" fillId="33" borderId="18" xfId="0" applyFont="1" applyFill="1" applyBorder="1" applyAlignment="1">
      <alignment horizontal="center" vertical="center" wrapText="1" readingOrder="2"/>
    </xf>
    <xf numFmtId="0" fontId="31" fillId="33" borderId="15" xfId="0" applyFont="1" applyFill="1" applyBorder="1" applyAlignment="1">
      <alignment horizontal="center" vertical="center" wrapText="1" readingOrder="2"/>
    </xf>
    <xf numFmtId="0" fontId="31" fillId="34" borderId="26" xfId="0" applyFont="1" applyFill="1" applyBorder="1" applyAlignment="1">
      <alignment horizontal="center" vertical="center" wrapText="1" readingOrder="2"/>
    </xf>
    <xf numFmtId="1" fontId="31" fillId="33" borderId="1" xfId="0" applyNumberFormat="1" applyFont="1" applyFill="1" applyBorder="1" applyAlignment="1">
      <alignment horizontal="center" vertical="center" wrapText="1" readingOrder="2"/>
    </xf>
    <xf numFmtId="1" fontId="0" fillId="0" borderId="0" xfId="0" applyNumberFormat="1"/>
    <xf numFmtId="0" fontId="32" fillId="33" borderId="15" xfId="0" applyFont="1" applyFill="1" applyBorder="1" applyAlignment="1">
      <alignment horizontal="center" vertical="center" wrapText="1" readingOrder="2"/>
    </xf>
    <xf numFmtId="1" fontId="31" fillId="34" borderId="26" xfId="0" applyNumberFormat="1" applyFont="1" applyFill="1" applyBorder="1" applyAlignment="1">
      <alignment horizontal="center" vertical="center" wrapText="1" readingOrder="2"/>
    </xf>
    <xf numFmtId="1" fontId="5" fillId="34" borderId="26" xfId="0" applyNumberFormat="1" applyFont="1" applyFill="1" applyBorder="1" applyAlignment="1">
      <alignment horizontal="center" vertical="center" wrapText="1" readingOrder="2"/>
    </xf>
    <xf numFmtId="0" fontId="33" fillId="0" borderId="1" xfId="0" applyFont="1" applyBorder="1" applyAlignment="1">
      <alignment horizontal="center" vertical="center" wrapText="1" readingOrder="2"/>
    </xf>
    <xf numFmtId="0" fontId="4" fillId="0" borderId="16" xfId="0" applyFont="1" applyBorder="1" applyAlignment="1">
      <alignment horizontal="center" wrapText="1" readingOrder="2"/>
    </xf>
    <xf numFmtId="0" fontId="24" fillId="35" borderId="15" xfId="0" applyFont="1" applyFill="1" applyBorder="1" applyAlignment="1">
      <alignment horizontal="center" vertical="center" wrapText="1" readingOrder="2"/>
    </xf>
    <xf numFmtId="0" fontId="24" fillId="35" borderId="1" xfId="0" applyFont="1" applyFill="1" applyBorder="1" applyAlignment="1">
      <alignment horizontal="center" vertical="center" wrapText="1" readingOrder="2"/>
    </xf>
    <xf numFmtId="0" fontId="28" fillId="35" borderId="1" xfId="0" applyFont="1" applyFill="1" applyBorder="1" applyAlignment="1">
      <alignment horizontal="center" vertical="center" wrapText="1" readingOrder="2"/>
    </xf>
    <xf numFmtId="0" fontId="5" fillId="35" borderId="1" xfId="0" applyFont="1" applyFill="1" applyBorder="1" applyAlignment="1">
      <alignment horizontal="center" vertical="center" wrapText="1" readingOrder="2"/>
    </xf>
    <xf numFmtId="0" fontId="5" fillId="35" borderId="12" xfId="0" applyFont="1" applyFill="1" applyBorder="1" applyAlignment="1">
      <alignment horizontal="center" vertical="center" wrapText="1" readingOrder="2"/>
    </xf>
    <xf numFmtId="0" fontId="25" fillId="35" borderId="1" xfId="0" applyFont="1" applyFill="1" applyBorder="1" applyAlignment="1">
      <alignment horizontal="center" vertical="center" textRotation="180" wrapText="1" readingOrder="2"/>
    </xf>
    <xf numFmtId="0" fontId="24" fillId="34" borderId="13" xfId="0" applyFont="1" applyFill="1" applyBorder="1" applyAlignment="1">
      <alignment horizontal="center" vertical="center"/>
    </xf>
    <xf numFmtId="0" fontId="24" fillId="34" borderId="17" xfId="0" applyFont="1" applyFill="1" applyBorder="1" applyAlignment="1">
      <alignment horizontal="center" vertical="center"/>
    </xf>
    <xf numFmtId="0" fontId="24" fillId="34" borderId="15" xfId="0" applyFont="1" applyFill="1" applyBorder="1" applyAlignment="1">
      <alignment horizontal="center" vertical="center"/>
    </xf>
    <xf numFmtId="0" fontId="24" fillId="35" borderId="19" xfId="0" applyFont="1" applyFill="1" applyBorder="1" applyAlignment="1">
      <alignment horizontal="center" vertical="center" wrapText="1" readingOrder="2"/>
    </xf>
    <xf numFmtId="0" fontId="24" fillId="35" borderId="20" xfId="0" applyFont="1" applyFill="1" applyBorder="1" applyAlignment="1">
      <alignment horizontal="center" vertical="center" wrapText="1" readingOrder="2"/>
    </xf>
    <xf numFmtId="0" fontId="34" fillId="0" borderId="13" xfId="0" applyFont="1" applyBorder="1" applyAlignment="1">
      <alignment horizontal="right" vertical="center" wrapText="1"/>
    </xf>
    <xf numFmtId="0" fontId="34" fillId="0" borderId="17" xfId="0" applyFont="1" applyBorder="1" applyAlignment="1">
      <alignment horizontal="right" vertical="center" wrapText="1"/>
    </xf>
    <xf numFmtId="0" fontId="34" fillId="0" borderId="15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 readingOrder="2"/>
    </xf>
    <xf numFmtId="0" fontId="24" fillId="35" borderId="2" xfId="0" applyFont="1" applyFill="1" applyBorder="1" applyAlignment="1">
      <alignment horizontal="center" vertical="center" wrapText="1" readingOrder="2"/>
    </xf>
    <xf numFmtId="0" fontId="24" fillId="34" borderId="21" xfId="0" applyFont="1" applyFill="1" applyBorder="1" applyAlignment="1">
      <alignment horizontal="center" vertical="center" wrapText="1"/>
    </xf>
    <xf numFmtId="0" fontId="24" fillId="34" borderId="22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</cellXfs>
  <cellStyles count="134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omma" xfId="1" builtinId="3"/>
    <cellStyle name="Comma 2" xfId="3"/>
    <cellStyle name="Comma 2 10" xfId="83"/>
    <cellStyle name="Comma 2 11" xfId="73"/>
    <cellStyle name="Comma 2 12" xfId="82"/>
    <cellStyle name="Comma 2 13" xfId="109"/>
    <cellStyle name="Comma 2 14" xfId="104"/>
    <cellStyle name="Comma 2 15" xfId="111"/>
    <cellStyle name="Comma 2 16" xfId="106"/>
    <cellStyle name="Comma 2 17" xfId="124"/>
    <cellStyle name="Comma 2 18" xfId="108"/>
    <cellStyle name="Comma 2 19" xfId="114"/>
    <cellStyle name="Comma 2 2" xfId="34"/>
    <cellStyle name="Comma 2 3" xfId="59"/>
    <cellStyle name="Comma 2 4" xfId="58"/>
    <cellStyle name="Comma 2 5" xfId="61"/>
    <cellStyle name="Comma 2 6" xfId="78"/>
    <cellStyle name="Comma 2 7" xfId="77"/>
    <cellStyle name="Comma 2 8" xfId="80"/>
    <cellStyle name="Comma 2 9" xfId="75"/>
    <cellStyle name="Comma 3 10" xfId="84"/>
    <cellStyle name="Comma 3 11" xfId="72"/>
    <cellStyle name="Comma 3 12" xfId="85"/>
    <cellStyle name="Comma 3 13" xfId="110"/>
    <cellStyle name="Comma 3 14" xfId="103"/>
    <cellStyle name="Comma 3 15" xfId="112"/>
    <cellStyle name="Comma 3 16" xfId="105"/>
    <cellStyle name="Comma 3 17" xfId="125"/>
    <cellStyle name="Comma 3 18" xfId="107"/>
    <cellStyle name="Comma 3 19" xfId="115"/>
    <cellStyle name="Comma 3 2" xfId="35"/>
    <cellStyle name="Comma 3 3" xfId="60"/>
    <cellStyle name="Comma 3 4" xfId="57"/>
    <cellStyle name="Comma 3 5" xfId="62"/>
    <cellStyle name="Comma 3 6" xfId="79"/>
    <cellStyle name="Comma 3 7" xfId="76"/>
    <cellStyle name="Comma 3 8" xfId="81"/>
    <cellStyle name="Comma 3 9" xfId="74"/>
    <cellStyle name="Comma 5" xfId="119"/>
    <cellStyle name="Comma 6" xfId="122"/>
    <cellStyle name="Comma 9" xfId="132"/>
    <cellStyle name="Explanatory Text 2" xfId="36"/>
    <cellStyle name="Good 2" xfId="37"/>
    <cellStyle name="Heading 1 2" xfId="38"/>
    <cellStyle name="Heading 2 2" xfId="39"/>
    <cellStyle name="Heading 3 2" xfId="40"/>
    <cellStyle name="Heading 4 2" xfId="41"/>
    <cellStyle name="Input 2" xfId="42"/>
    <cellStyle name="Linked Cell 2" xfId="43"/>
    <cellStyle name="Neutral 2" xfId="44"/>
    <cellStyle name="Normal" xfId="0" builtinId="0"/>
    <cellStyle name="Normal 12" xfId="102"/>
    <cellStyle name="Normal 13" xfId="127"/>
    <cellStyle name="Normal 14" xfId="96"/>
    <cellStyle name="Normal 15" xfId="98"/>
    <cellStyle name="Normal 2" xfId="6"/>
    <cellStyle name="Normal 2 10" xfId="87"/>
    <cellStyle name="Normal 2 11" xfId="70"/>
    <cellStyle name="Normal 2 12" xfId="90"/>
    <cellStyle name="Normal 2 13" xfId="92"/>
    <cellStyle name="Normal 2 14" xfId="94"/>
    <cellStyle name="Normal 2 15" xfId="113"/>
    <cellStyle name="Normal 2 16" xfId="100"/>
    <cellStyle name="Normal 2 17" xfId="117"/>
    <cellStyle name="Normal 2 18" xfId="101"/>
    <cellStyle name="Normal 2 19" xfId="128"/>
    <cellStyle name="Normal 2 2" xfId="2"/>
    <cellStyle name="Normal 2 20" xfId="130"/>
    <cellStyle name="Normal 2 21" xfId="126"/>
    <cellStyle name="Normal 2 3" xfId="5"/>
    <cellStyle name="Normal 2 4" xfId="45"/>
    <cellStyle name="Normal 2 5" xfId="63"/>
    <cellStyle name="Normal 2 6" xfId="56"/>
    <cellStyle name="Normal 2 7" xfId="64"/>
    <cellStyle name="Normal 2 8" xfId="86"/>
    <cellStyle name="Normal 2 9" xfId="71"/>
    <cellStyle name="Normal 3" xfId="46"/>
    <cellStyle name="Normal 4" xfId="47"/>
    <cellStyle name="Normal 5" xfId="4"/>
    <cellStyle name="Normal 6" xfId="48"/>
    <cellStyle name="Normal 8" xfId="68"/>
    <cellStyle name="Normal 9" xfId="118"/>
    <cellStyle name="Note 2" xfId="49"/>
    <cellStyle name="Output 2" xfId="50"/>
    <cellStyle name="Percent 2 10" xfId="95"/>
    <cellStyle name="Percent 2 11" xfId="97"/>
    <cellStyle name="Percent 2 12" xfId="99"/>
    <cellStyle name="Percent 2 13" xfId="116"/>
    <cellStyle name="Percent 2 14" xfId="120"/>
    <cellStyle name="Percent 2 15" xfId="121"/>
    <cellStyle name="Percent 2 16" xfId="123"/>
    <cellStyle name="Percent 2 17" xfId="129"/>
    <cellStyle name="Percent 2 18" xfId="131"/>
    <cellStyle name="Percent 2 19" xfId="133"/>
    <cellStyle name="Percent 2 2" xfId="51"/>
    <cellStyle name="Percent 2 3" xfId="65"/>
    <cellStyle name="Percent 2 4" xfId="67"/>
    <cellStyle name="Percent 2 5" xfId="69"/>
    <cellStyle name="Percent 2 6" xfId="88"/>
    <cellStyle name="Percent 2 7" xfId="89"/>
    <cellStyle name="Percent 2 8" xfId="91"/>
    <cellStyle name="Percent 2 9" xfId="93"/>
    <cellStyle name="Percent 4" xfId="66"/>
    <cellStyle name="Percent 5" xfId="52"/>
    <cellStyle name="Title 2" xfId="53"/>
    <cellStyle name="Total 2" xfId="54"/>
    <cellStyle name="Warning Text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rightToLeft="1" tabSelected="1" view="pageBreakPreview" zoomScale="120" zoomScaleNormal="120" zoomScaleSheetLayoutView="120" workbookViewId="0">
      <pane ySplit="3" topLeftCell="A4" activePane="bottomLeft" state="frozen"/>
      <selection activeCell="B1" sqref="B1"/>
      <selection pane="bottomLeft" activeCell="A38" sqref="A38:P38"/>
    </sheetView>
  </sheetViews>
  <sheetFormatPr defaultRowHeight="15.75"/>
  <cols>
    <col min="1" max="1" width="4.5703125" style="4" customWidth="1"/>
    <col min="2" max="2" width="14" customWidth="1"/>
    <col min="3" max="3" width="10.42578125" customWidth="1"/>
    <col min="4" max="4" width="6.5703125" style="2" bestFit="1" customWidth="1"/>
    <col min="5" max="5" width="7" style="2" bestFit="1" customWidth="1"/>
    <col min="6" max="7" width="6.85546875" style="2" customWidth="1"/>
    <col min="8" max="8" width="6.28515625" style="2" customWidth="1"/>
    <col min="9" max="9" width="7" style="2" customWidth="1"/>
    <col min="10" max="10" width="8.7109375" style="2" customWidth="1"/>
    <col min="11" max="11" width="7.42578125" style="2" customWidth="1"/>
    <col min="12" max="12" width="5.85546875" style="2" customWidth="1"/>
    <col min="13" max="13" width="6.7109375" style="2" customWidth="1"/>
    <col min="14" max="14" width="6" style="2" customWidth="1"/>
    <col min="15" max="15" width="10.7109375" style="2" customWidth="1"/>
    <col min="16" max="16" width="11" style="2" customWidth="1"/>
    <col min="17" max="17" width="5" hidden="1" customWidth="1"/>
    <col min="18" max="18" width="7.7109375" hidden="1" customWidth="1"/>
  </cols>
  <sheetData>
    <row r="1" spans="1:18" ht="30.75" customHeight="1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8" ht="19.5" customHeight="1">
      <c r="A2" s="44" t="s">
        <v>0</v>
      </c>
      <c r="B2" s="42" t="s">
        <v>2</v>
      </c>
      <c r="C2" s="40" t="s">
        <v>3</v>
      </c>
      <c r="D2" s="45" t="s">
        <v>8</v>
      </c>
      <c r="E2" s="46"/>
      <c r="F2" s="46"/>
      <c r="G2" s="45" t="s">
        <v>9</v>
      </c>
      <c r="H2" s="46"/>
      <c r="I2" s="46"/>
      <c r="J2" s="47"/>
      <c r="K2" s="48" t="s">
        <v>45</v>
      </c>
      <c r="L2" s="39" t="s">
        <v>43</v>
      </c>
      <c r="M2" s="40" t="s">
        <v>7</v>
      </c>
      <c r="N2" s="55" t="s">
        <v>47</v>
      </c>
      <c r="O2" s="41" t="s">
        <v>51</v>
      </c>
      <c r="P2" s="42" t="s">
        <v>46</v>
      </c>
      <c r="R2" s="33"/>
    </row>
    <row r="3" spans="1:18" ht="48.75" customHeight="1">
      <c r="A3" s="44"/>
      <c r="B3" s="43"/>
      <c r="C3" s="40"/>
      <c r="D3" s="5" t="s">
        <v>4</v>
      </c>
      <c r="E3" s="5" t="s">
        <v>5</v>
      </c>
      <c r="F3" s="5" t="s">
        <v>48</v>
      </c>
      <c r="G3" s="5" t="s">
        <v>40</v>
      </c>
      <c r="H3" s="5" t="s">
        <v>6</v>
      </c>
      <c r="I3" s="5" t="s">
        <v>39</v>
      </c>
      <c r="J3" s="8" t="s">
        <v>42</v>
      </c>
      <c r="K3" s="49"/>
      <c r="L3" s="39"/>
      <c r="M3" s="40"/>
      <c r="N3" s="56"/>
      <c r="O3" s="41"/>
      <c r="P3" s="42"/>
      <c r="Q3" t="s">
        <v>49</v>
      </c>
    </row>
    <row r="4" spans="1:18" ht="21.95" customHeight="1">
      <c r="A4" s="6">
        <v>1</v>
      </c>
      <c r="B4" s="17" t="s">
        <v>10</v>
      </c>
      <c r="C4" s="29">
        <v>104</v>
      </c>
      <c r="D4" s="1">
        <v>900</v>
      </c>
      <c r="E4" s="32">
        <v>322.89999999999998</v>
      </c>
      <c r="F4" s="1">
        <v>0</v>
      </c>
      <c r="G4" s="1">
        <v>0</v>
      </c>
      <c r="H4" s="1">
        <v>0</v>
      </c>
      <c r="I4" s="1">
        <v>0</v>
      </c>
      <c r="J4" s="3">
        <v>0</v>
      </c>
      <c r="K4" s="11">
        <v>103</v>
      </c>
      <c r="L4" s="19">
        <v>0</v>
      </c>
      <c r="M4" s="10">
        <f>Q4*13.520439</f>
        <v>3015.0578970000001</v>
      </c>
      <c r="N4" s="24">
        <v>119.46</v>
      </c>
      <c r="O4" s="3">
        <f>975-390</f>
        <v>585</v>
      </c>
      <c r="P4" s="22">
        <f>C4+D4+E4+F4+G4+H4+I4+J4+K4+L4+M4+N4+O4</f>
        <v>5149.4178970000003</v>
      </c>
      <c r="Q4">
        <f t="shared" ref="Q4:Q35" si="0">R4/10</f>
        <v>223</v>
      </c>
      <c r="R4" s="10">
        <v>2230</v>
      </c>
    </row>
    <row r="5" spans="1:18" ht="21.95" customHeight="1">
      <c r="A5" s="9">
        <v>2</v>
      </c>
      <c r="B5" s="17" t="s">
        <v>11</v>
      </c>
      <c r="C5" s="30">
        <v>77</v>
      </c>
      <c r="D5" s="1">
        <v>240</v>
      </c>
      <c r="E5" s="32">
        <v>249.35</v>
      </c>
      <c r="F5" s="1">
        <v>0</v>
      </c>
      <c r="G5" s="1">
        <v>625</v>
      </c>
      <c r="H5" s="1">
        <v>765</v>
      </c>
      <c r="I5" s="1">
        <v>0</v>
      </c>
      <c r="J5" s="3">
        <v>190</v>
      </c>
      <c r="K5" s="20">
        <v>240</v>
      </c>
      <c r="L5" s="10">
        <v>500</v>
      </c>
      <c r="M5" s="10">
        <f>Q5*13.520439</f>
        <v>1581.891363</v>
      </c>
      <c r="N5" s="25">
        <v>87.27</v>
      </c>
      <c r="O5" s="1">
        <f>1100-440</f>
        <v>660</v>
      </c>
      <c r="P5" s="22">
        <f t="shared" ref="P5:P37" si="1">C5+D5+E5+F5+G5+H5+I5+J5+K5+L5+M5+N5+O5</f>
        <v>5215.5113630000005</v>
      </c>
      <c r="Q5">
        <f t="shared" si="0"/>
        <v>117</v>
      </c>
      <c r="R5" s="10">
        <v>1170</v>
      </c>
    </row>
    <row r="6" spans="1:18" ht="21.95" customHeight="1">
      <c r="A6" s="6">
        <v>3</v>
      </c>
      <c r="B6" s="17" t="s">
        <v>12</v>
      </c>
      <c r="C6" s="30">
        <v>52</v>
      </c>
      <c r="D6" s="1">
        <v>180</v>
      </c>
      <c r="E6" s="32">
        <v>371.15</v>
      </c>
      <c r="F6" s="1">
        <v>0</v>
      </c>
      <c r="G6" s="1">
        <v>0</v>
      </c>
      <c r="H6" s="1">
        <v>0</v>
      </c>
      <c r="I6" s="1">
        <v>0</v>
      </c>
      <c r="J6" s="3">
        <v>70</v>
      </c>
      <c r="K6" s="21">
        <v>103</v>
      </c>
      <c r="L6" s="10">
        <v>0</v>
      </c>
      <c r="M6" s="10">
        <f>Q6*13.520439</f>
        <v>3609.9572129999997</v>
      </c>
      <c r="N6" s="25">
        <v>86.05</v>
      </c>
      <c r="O6" s="1">
        <f>425-170</f>
        <v>255</v>
      </c>
      <c r="P6" s="22">
        <f t="shared" si="1"/>
        <v>4727.1572129999995</v>
      </c>
      <c r="Q6">
        <f t="shared" si="0"/>
        <v>267</v>
      </c>
      <c r="R6" s="10">
        <v>2670</v>
      </c>
    </row>
    <row r="7" spans="1:18" ht="21.95" customHeight="1">
      <c r="A7" s="9">
        <v>4</v>
      </c>
      <c r="B7" s="17" t="s">
        <v>13</v>
      </c>
      <c r="C7" s="30">
        <v>252</v>
      </c>
      <c r="D7" s="1">
        <v>1425</v>
      </c>
      <c r="E7" s="32">
        <v>1435.55</v>
      </c>
      <c r="F7" s="1">
        <v>150</v>
      </c>
      <c r="G7" s="1">
        <v>750</v>
      </c>
      <c r="H7" s="1">
        <v>1360</v>
      </c>
      <c r="I7" s="1">
        <v>0</v>
      </c>
      <c r="J7" s="3">
        <v>70</v>
      </c>
      <c r="K7" s="21">
        <v>103</v>
      </c>
      <c r="L7" s="10">
        <v>1000</v>
      </c>
      <c r="M7" s="10">
        <f>Q7*13.520439</f>
        <v>5516.3391119999997</v>
      </c>
      <c r="N7" s="25">
        <v>346.01</v>
      </c>
      <c r="O7" s="1">
        <f>875-350</f>
        <v>525</v>
      </c>
      <c r="P7" s="22">
        <f t="shared" si="1"/>
        <v>12932.899112000001</v>
      </c>
      <c r="Q7">
        <f t="shared" si="0"/>
        <v>408</v>
      </c>
      <c r="R7" s="10">
        <v>4080</v>
      </c>
    </row>
    <row r="8" spans="1:18" ht="21.95" customHeight="1">
      <c r="A8" s="6">
        <v>5</v>
      </c>
      <c r="B8" s="17" t="s">
        <v>14</v>
      </c>
      <c r="C8" s="30">
        <v>54</v>
      </c>
      <c r="D8" s="1">
        <v>420</v>
      </c>
      <c r="E8" s="32">
        <v>191.75</v>
      </c>
      <c r="F8" s="1">
        <v>0</v>
      </c>
      <c r="G8" s="1">
        <v>0</v>
      </c>
      <c r="H8" s="1">
        <v>0</v>
      </c>
      <c r="I8" s="1">
        <v>0</v>
      </c>
      <c r="J8" s="3">
        <v>0</v>
      </c>
      <c r="K8" s="21">
        <v>103</v>
      </c>
      <c r="L8" s="10">
        <v>0</v>
      </c>
      <c r="M8" s="10">
        <f>Q8*13.520439</f>
        <v>2068.6271670000001</v>
      </c>
      <c r="N8" s="25">
        <v>119.7</v>
      </c>
      <c r="O8" s="1">
        <f>650-260</f>
        <v>390</v>
      </c>
      <c r="P8" s="22">
        <f t="shared" si="1"/>
        <v>3347.0771669999999</v>
      </c>
      <c r="Q8">
        <f t="shared" si="0"/>
        <v>153</v>
      </c>
      <c r="R8" s="10">
        <v>1530</v>
      </c>
    </row>
    <row r="9" spans="1:18" ht="21.95" customHeight="1">
      <c r="A9" s="9">
        <v>6</v>
      </c>
      <c r="B9" s="17" t="s">
        <v>15</v>
      </c>
      <c r="C9" s="30">
        <v>41</v>
      </c>
      <c r="D9" s="1">
        <v>180</v>
      </c>
      <c r="E9" s="32">
        <v>71.849999999999994</v>
      </c>
      <c r="F9" s="1">
        <v>0</v>
      </c>
      <c r="G9" s="1">
        <v>0</v>
      </c>
      <c r="H9" s="1">
        <v>600</v>
      </c>
      <c r="I9" s="1">
        <v>0</v>
      </c>
      <c r="J9" s="3">
        <v>280</v>
      </c>
      <c r="K9" s="21">
        <v>103</v>
      </c>
      <c r="L9" s="10">
        <v>500</v>
      </c>
      <c r="M9" s="10">
        <f t="shared" ref="M9" si="2">Q9*14.858773</f>
        <v>1069.8316559999998</v>
      </c>
      <c r="N9" s="25">
        <v>49.56</v>
      </c>
      <c r="O9" s="1">
        <f>500-200</f>
        <v>300</v>
      </c>
      <c r="P9" s="22">
        <f t="shared" si="1"/>
        <v>3195.2416559999997</v>
      </c>
      <c r="Q9">
        <f t="shared" si="0"/>
        <v>72</v>
      </c>
      <c r="R9" s="10">
        <v>720</v>
      </c>
    </row>
    <row r="10" spans="1:18" ht="21.95" customHeight="1">
      <c r="A10" s="6">
        <v>7</v>
      </c>
      <c r="B10" s="17" t="s">
        <v>16</v>
      </c>
      <c r="C10" s="30">
        <v>31</v>
      </c>
      <c r="D10" s="1">
        <v>360</v>
      </c>
      <c r="E10" s="32">
        <v>97.35</v>
      </c>
      <c r="F10" s="1">
        <v>180</v>
      </c>
      <c r="G10" s="1">
        <v>0</v>
      </c>
      <c r="H10" s="1">
        <v>550</v>
      </c>
      <c r="I10" s="1">
        <v>1145</v>
      </c>
      <c r="J10" s="3">
        <v>70</v>
      </c>
      <c r="K10" s="21">
        <v>103</v>
      </c>
      <c r="L10" s="10">
        <v>450</v>
      </c>
      <c r="M10" s="10">
        <f t="shared" ref="M10:M35" si="3">Q10*13.520439</f>
        <v>797.70590099999993</v>
      </c>
      <c r="N10" s="25">
        <v>63.43</v>
      </c>
      <c r="O10" s="1">
        <f>600-240</f>
        <v>360</v>
      </c>
      <c r="P10" s="22">
        <f t="shared" si="1"/>
        <v>4207.485901</v>
      </c>
      <c r="Q10">
        <f t="shared" si="0"/>
        <v>59</v>
      </c>
      <c r="R10" s="10">
        <v>590</v>
      </c>
    </row>
    <row r="11" spans="1:18" ht="21.95" customHeight="1">
      <c r="A11" s="9">
        <v>8</v>
      </c>
      <c r="B11" s="17" t="s">
        <v>50</v>
      </c>
      <c r="C11" s="30">
        <v>1255</v>
      </c>
      <c r="D11" s="1">
        <v>1620</v>
      </c>
      <c r="E11" s="32">
        <v>457.6</v>
      </c>
      <c r="F11" s="1">
        <v>2570</v>
      </c>
      <c r="G11" s="1">
        <v>4730</v>
      </c>
      <c r="H11" s="1">
        <v>0</v>
      </c>
      <c r="I11" s="1">
        <v>0</v>
      </c>
      <c r="J11" s="3">
        <v>0</v>
      </c>
      <c r="K11" s="21">
        <v>103</v>
      </c>
      <c r="L11" s="10">
        <v>0</v>
      </c>
      <c r="M11" s="10">
        <f t="shared" si="3"/>
        <v>6205.8815009999998</v>
      </c>
      <c r="N11" s="25">
        <v>191.63</v>
      </c>
      <c r="O11" s="1">
        <v>0</v>
      </c>
      <c r="P11" s="22">
        <f t="shared" si="1"/>
        <v>17133.111501000003</v>
      </c>
      <c r="Q11">
        <f t="shared" si="0"/>
        <v>459</v>
      </c>
      <c r="R11" s="10">
        <v>4590</v>
      </c>
    </row>
    <row r="12" spans="1:18" ht="21.95" customHeight="1">
      <c r="A12" s="6">
        <v>9</v>
      </c>
      <c r="B12" s="17" t="s">
        <v>17</v>
      </c>
      <c r="C12" s="30">
        <v>71</v>
      </c>
      <c r="D12" s="1">
        <v>370</v>
      </c>
      <c r="E12" s="32">
        <v>131.4</v>
      </c>
      <c r="F12" s="1">
        <v>0</v>
      </c>
      <c r="G12" s="1">
        <v>0</v>
      </c>
      <c r="H12" s="1">
        <v>570</v>
      </c>
      <c r="I12" s="1">
        <v>0</v>
      </c>
      <c r="J12" s="3">
        <v>170</v>
      </c>
      <c r="K12" s="21">
        <v>103</v>
      </c>
      <c r="L12" s="10">
        <v>450</v>
      </c>
      <c r="M12" s="10">
        <f t="shared" si="3"/>
        <v>946.43072999999993</v>
      </c>
      <c r="N12" s="25">
        <v>67.12</v>
      </c>
      <c r="O12" s="1">
        <v>0</v>
      </c>
      <c r="P12" s="22">
        <f t="shared" si="1"/>
        <v>2878.95073</v>
      </c>
      <c r="Q12">
        <f t="shared" si="0"/>
        <v>70</v>
      </c>
      <c r="R12" s="10">
        <v>700</v>
      </c>
    </row>
    <row r="13" spans="1:18" ht="21.95" customHeight="1">
      <c r="A13" s="9">
        <v>10</v>
      </c>
      <c r="B13" s="17" t="s">
        <v>18</v>
      </c>
      <c r="C13" s="30">
        <v>123</v>
      </c>
      <c r="D13" s="1">
        <v>280</v>
      </c>
      <c r="E13" s="32">
        <v>698.1</v>
      </c>
      <c r="F13" s="1">
        <v>0</v>
      </c>
      <c r="G13" s="1">
        <v>0</v>
      </c>
      <c r="H13" s="1">
        <v>0</v>
      </c>
      <c r="I13" s="1">
        <v>0</v>
      </c>
      <c r="J13" s="3">
        <v>170</v>
      </c>
      <c r="K13" s="21">
        <v>103</v>
      </c>
      <c r="L13" s="10">
        <v>0</v>
      </c>
      <c r="M13" s="10">
        <f t="shared" si="3"/>
        <v>1162.757754</v>
      </c>
      <c r="N13" s="25">
        <v>126.49</v>
      </c>
      <c r="O13" s="1">
        <f>875-350</f>
        <v>525</v>
      </c>
      <c r="P13" s="22">
        <f t="shared" si="1"/>
        <v>3188.3477539999994</v>
      </c>
      <c r="Q13">
        <f t="shared" si="0"/>
        <v>86</v>
      </c>
      <c r="R13" s="10">
        <v>860</v>
      </c>
    </row>
    <row r="14" spans="1:18" ht="21.95" customHeight="1">
      <c r="A14" s="6">
        <v>11</v>
      </c>
      <c r="B14" s="17" t="s">
        <v>19</v>
      </c>
      <c r="C14" s="30">
        <v>253</v>
      </c>
      <c r="D14" s="1">
        <v>1320</v>
      </c>
      <c r="E14" s="32">
        <v>833.4</v>
      </c>
      <c r="F14" s="1">
        <v>1260</v>
      </c>
      <c r="G14" s="1">
        <v>0</v>
      </c>
      <c r="H14" s="1">
        <v>1350</v>
      </c>
      <c r="I14" s="1">
        <v>0</v>
      </c>
      <c r="J14" s="3">
        <v>70</v>
      </c>
      <c r="K14" s="21">
        <v>103</v>
      </c>
      <c r="L14" s="10">
        <v>650</v>
      </c>
      <c r="M14" s="10">
        <f t="shared" si="3"/>
        <v>4313.0200409999998</v>
      </c>
      <c r="N14" s="25">
        <v>344.97</v>
      </c>
      <c r="O14" s="1">
        <f>1725-690</f>
        <v>1035</v>
      </c>
      <c r="P14" s="22">
        <f t="shared" si="1"/>
        <v>11532.390040999999</v>
      </c>
      <c r="Q14">
        <f t="shared" si="0"/>
        <v>319</v>
      </c>
      <c r="R14" s="10">
        <v>3190</v>
      </c>
    </row>
    <row r="15" spans="1:18" ht="21.95" customHeight="1">
      <c r="A15" s="9">
        <v>12</v>
      </c>
      <c r="B15" s="17" t="s">
        <v>20</v>
      </c>
      <c r="C15" s="30">
        <v>27</v>
      </c>
      <c r="D15" s="1">
        <v>180</v>
      </c>
      <c r="E15" s="32">
        <v>104.35</v>
      </c>
      <c r="F15" s="1">
        <v>0</v>
      </c>
      <c r="G15" s="1">
        <v>0</v>
      </c>
      <c r="H15" s="1">
        <v>0</v>
      </c>
      <c r="I15" s="1">
        <v>1300</v>
      </c>
      <c r="J15" s="3">
        <v>170</v>
      </c>
      <c r="K15" s="21">
        <v>103</v>
      </c>
      <c r="L15" s="10">
        <v>0</v>
      </c>
      <c r="M15" s="10">
        <f t="shared" si="3"/>
        <v>1392.605217</v>
      </c>
      <c r="N15" s="25">
        <v>67.12</v>
      </c>
      <c r="O15" s="1">
        <f>725-290</f>
        <v>435</v>
      </c>
      <c r="P15" s="22">
        <f t="shared" si="1"/>
        <v>3779.0752169999996</v>
      </c>
      <c r="Q15">
        <f t="shared" si="0"/>
        <v>103</v>
      </c>
      <c r="R15" s="10">
        <v>1030</v>
      </c>
    </row>
    <row r="16" spans="1:18" ht="21.95" customHeight="1">
      <c r="A16" s="6">
        <v>13</v>
      </c>
      <c r="B16" s="17" t="s">
        <v>21</v>
      </c>
      <c r="C16" s="30">
        <v>124</v>
      </c>
      <c r="D16" s="1">
        <v>575</v>
      </c>
      <c r="E16" s="32">
        <v>780.2</v>
      </c>
      <c r="F16" s="1">
        <v>0</v>
      </c>
      <c r="G16" s="1">
        <v>0</v>
      </c>
      <c r="H16" s="1">
        <v>0</v>
      </c>
      <c r="I16" s="1">
        <v>0</v>
      </c>
      <c r="J16" s="7">
        <v>420</v>
      </c>
      <c r="K16" s="21">
        <v>103</v>
      </c>
      <c r="L16" s="10">
        <v>0</v>
      </c>
      <c r="M16" s="10">
        <f t="shared" si="3"/>
        <v>1527.8096069999999</v>
      </c>
      <c r="N16" s="25">
        <v>157.72</v>
      </c>
      <c r="O16" s="1">
        <f>1550-620</f>
        <v>930</v>
      </c>
      <c r="P16" s="22">
        <f t="shared" si="1"/>
        <v>4617.7296069999993</v>
      </c>
      <c r="Q16">
        <f t="shared" si="0"/>
        <v>113</v>
      </c>
      <c r="R16" s="34">
        <v>1130</v>
      </c>
    </row>
    <row r="17" spans="1:18" ht="21.95" customHeight="1">
      <c r="A17" s="9">
        <v>14</v>
      </c>
      <c r="B17" s="17" t="s">
        <v>22</v>
      </c>
      <c r="C17" s="30">
        <v>49</v>
      </c>
      <c r="D17" s="1">
        <v>360</v>
      </c>
      <c r="E17" s="32">
        <v>322.8</v>
      </c>
      <c r="F17" s="1">
        <v>0</v>
      </c>
      <c r="G17" s="1">
        <v>0</v>
      </c>
      <c r="H17" s="1">
        <v>0</v>
      </c>
      <c r="I17" s="1">
        <v>0</v>
      </c>
      <c r="J17" s="3">
        <v>490</v>
      </c>
      <c r="K17" s="21">
        <v>103</v>
      </c>
      <c r="L17" s="10">
        <v>0</v>
      </c>
      <c r="M17" s="10">
        <f t="shared" si="3"/>
        <v>1906.381899</v>
      </c>
      <c r="N17" s="25">
        <v>87.88</v>
      </c>
      <c r="O17" s="1">
        <v>0</v>
      </c>
      <c r="P17" s="22">
        <f t="shared" si="1"/>
        <v>3319.0618990000003</v>
      </c>
      <c r="Q17">
        <f t="shared" si="0"/>
        <v>141</v>
      </c>
      <c r="R17" s="34">
        <v>1410</v>
      </c>
    </row>
    <row r="18" spans="1:18" ht="21.95" customHeight="1">
      <c r="A18" s="6">
        <v>15</v>
      </c>
      <c r="B18" s="17" t="s">
        <v>23</v>
      </c>
      <c r="C18" s="30">
        <v>112</v>
      </c>
      <c r="D18" s="1">
        <v>410</v>
      </c>
      <c r="E18" s="32">
        <v>340.7</v>
      </c>
      <c r="F18" s="1">
        <v>110</v>
      </c>
      <c r="G18" s="1">
        <v>0</v>
      </c>
      <c r="H18" s="1">
        <v>570</v>
      </c>
      <c r="I18" s="1">
        <v>1190</v>
      </c>
      <c r="J18" s="3">
        <v>0</v>
      </c>
      <c r="K18" s="21">
        <v>103</v>
      </c>
      <c r="L18" s="10">
        <v>450</v>
      </c>
      <c r="M18" s="10">
        <f t="shared" si="3"/>
        <v>932.91029100000003</v>
      </c>
      <c r="N18" s="25">
        <v>103.95</v>
      </c>
      <c r="O18" s="1">
        <v>0</v>
      </c>
      <c r="P18" s="22">
        <f t="shared" si="1"/>
        <v>4322.5602909999998</v>
      </c>
      <c r="Q18">
        <f t="shared" si="0"/>
        <v>69</v>
      </c>
      <c r="R18" s="34">
        <v>690</v>
      </c>
    </row>
    <row r="19" spans="1:18" ht="21.95" customHeight="1">
      <c r="A19" s="9">
        <v>16</v>
      </c>
      <c r="B19" s="17" t="s">
        <v>24</v>
      </c>
      <c r="C19" s="30">
        <v>36</v>
      </c>
      <c r="D19" s="1">
        <v>500</v>
      </c>
      <c r="E19" s="32">
        <v>430</v>
      </c>
      <c r="F19" s="1">
        <v>0</v>
      </c>
      <c r="G19" s="1">
        <v>800</v>
      </c>
      <c r="H19" s="1">
        <v>555</v>
      </c>
      <c r="I19" s="1">
        <v>0</v>
      </c>
      <c r="J19" s="3">
        <v>170</v>
      </c>
      <c r="K19" s="21">
        <v>560</v>
      </c>
      <c r="L19" s="10">
        <v>500</v>
      </c>
      <c r="M19" s="10">
        <f t="shared" si="3"/>
        <v>986.99204699999996</v>
      </c>
      <c r="N19" s="25">
        <v>94.55</v>
      </c>
      <c r="O19" s="1">
        <f>1500-600</f>
        <v>900</v>
      </c>
      <c r="P19" s="22">
        <f t="shared" si="1"/>
        <v>5532.5420469999999</v>
      </c>
      <c r="Q19">
        <f t="shared" si="0"/>
        <v>73</v>
      </c>
      <c r="R19" s="34">
        <v>730</v>
      </c>
    </row>
    <row r="20" spans="1:18" ht="21.95" customHeight="1">
      <c r="A20" s="6">
        <v>17</v>
      </c>
      <c r="B20" s="17" t="s">
        <v>25</v>
      </c>
      <c r="C20" s="30">
        <v>134</v>
      </c>
      <c r="D20" s="1">
        <v>1100</v>
      </c>
      <c r="E20" s="32">
        <v>688.75</v>
      </c>
      <c r="F20" s="1">
        <v>920</v>
      </c>
      <c r="G20" s="1">
        <v>550</v>
      </c>
      <c r="H20" s="1">
        <v>780</v>
      </c>
      <c r="I20" s="1">
        <v>0</v>
      </c>
      <c r="J20" s="3">
        <v>0</v>
      </c>
      <c r="K20" s="21">
        <v>103</v>
      </c>
      <c r="L20" s="10">
        <v>600</v>
      </c>
      <c r="M20" s="10">
        <f t="shared" si="3"/>
        <v>1933.422777</v>
      </c>
      <c r="N20" s="25">
        <v>217.09</v>
      </c>
      <c r="O20" s="1">
        <f>1125-450</f>
        <v>675</v>
      </c>
      <c r="P20" s="22">
        <f t="shared" si="1"/>
        <v>7701.2627769999999</v>
      </c>
      <c r="Q20">
        <f t="shared" si="0"/>
        <v>143</v>
      </c>
      <c r="R20" s="34">
        <v>1430</v>
      </c>
    </row>
    <row r="21" spans="1:18" ht="21.95" customHeight="1">
      <c r="A21" s="9">
        <v>18</v>
      </c>
      <c r="B21" s="17" t="s">
        <v>26</v>
      </c>
      <c r="C21" s="30">
        <v>49</v>
      </c>
      <c r="D21" s="1">
        <v>340</v>
      </c>
      <c r="E21" s="32">
        <v>278.95</v>
      </c>
      <c r="F21" s="1">
        <v>0</v>
      </c>
      <c r="G21" s="1">
        <v>0</v>
      </c>
      <c r="H21" s="1">
        <v>0</v>
      </c>
      <c r="I21" s="1">
        <v>0</v>
      </c>
      <c r="J21" s="3">
        <v>190</v>
      </c>
      <c r="K21" s="21">
        <v>103</v>
      </c>
      <c r="L21" s="10">
        <v>0</v>
      </c>
      <c r="M21" s="10">
        <f t="shared" si="3"/>
        <v>2230.8724349999998</v>
      </c>
      <c r="N21" s="25">
        <v>84.44</v>
      </c>
      <c r="O21" s="1">
        <v>0</v>
      </c>
      <c r="P21" s="22">
        <f t="shared" si="1"/>
        <v>3276.2624350000001</v>
      </c>
      <c r="Q21">
        <f t="shared" si="0"/>
        <v>165</v>
      </c>
      <c r="R21" s="34">
        <v>1650</v>
      </c>
    </row>
    <row r="22" spans="1:18" ht="21.95" customHeight="1">
      <c r="A22" s="6">
        <v>19</v>
      </c>
      <c r="B22" s="17" t="s">
        <v>27</v>
      </c>
      <c r="C22" s="30">
        <v>166</v>
      </c>
      <c r="D22" s="1">
        <v>760</v>
      </c>
      <c r="E22" s="32">
        <v>1008.2</v>
      </c>
      <c r="F22" s="1">
        <v>1344</v>
      </c>
      <c r="G22" s="1">
        <v>575</v>
      </c>
      <c r="H22" s="1">
        <v>0</v>
      </c>
      <c r="I22" s="1">
        <v>0</v>
      </c>
      <c r="J22" s="3">
        <v>0</v>
      </c>
      <c r="K22" s="21">
        <v>103</v>
      </c>
      <c r="L22" s="10">
        <v>0</v>
      </c>
      <c r="M22" s="10">
        <f t="shared" si="3"/>
        <v>621.94019400000002</v>
      </c>
      <c r="N22" s="25">
        <v>204.65</v>
      </c>
      <c r="O22" s="1">
        <v>0</v>
      </c>
      <c r="P22" s="22">
        <f t="shared" si="1"/>
        <v>4782.7901939999992</v>
      </c>
      <c r="Q22">
        <f t="shared" si="0"/>
        <v>46</v>
      </c>
      <c r="R22" s="34">
        <v>460</v>
      </c>
    </row>
    <row r="23" spans="1:18" ht="21.95" customHeight="1">
      <c r="A23" s="9">
        <v>20</v>
      </c>
      <c r="B23" s="17" t="s">
        <v>28</v>
      </c>
      <c r="C23" s="30">
        <v>26</v>
      </c>
      <c r="D23" s="1">
        <v>120</v>
      </c>
      <c r="E23" s="32">
        <v>25.65</v>
      </c>
      <c r="F23" s="1">
        <v>200</v>
      </c>
      <c r="G23" s="1"/>
      <c r="H23" s="1">
        <v>0</v>
      </c>
      <c r="I23" s="1">
        <v>0</v>
      </c>
      <c r="J23" s="3">
        <v>250</v>
      </c>
      <c r="K23" s="21">
        <v>240</v>
      </c>
      <c r="L23" s="10">
        <v>0</v>
      </c>
      <c r="M23" s="10">
        <f t="shared" si="3"/>
        <v>973.47160799999995</v>
      </c>
      <c r="N23" s="25">
        <v>79.459999999999994</v>
      </c>
      <c r="O23" s="1">
        <f>1000-400</f>
        <v>600</v>
      </c>
      <c r="P23" s="22">
        <f t="shared" si="1"/>
        <v>2514.581608</v>
      </c>
      <c r="Q23">
        <f t="shared" si="0"/>
        <v>72</v>
      </c>
      <c r="R23" s="34">
        <v>720</v>
      </c>
    </row>
    <row r="24" spans="1:18" ht="21.95" customHeight="1">
      <c r="A24" s="59">
        <v>21</v>
      </c>
      <c r="B24" s="17" t="s">
        <v>53</v>
      </c>
      <c r="C24" s="30">
        <v>95</v>
      </c>
      <c r="D24" s="1">
        <v>1110</v>
      </c>
      <c r="E24" s="32">
        <v>612.95000000000005</v>
      </c>
      <c r="F24" s="1">
        <v>400</v>
      </c>
      <c r="G24" s="1">
        <v>600</v>
      </c>
      <c r="H24" s="1">
        <v>650</v>
      </c>
      <c r="I24" s="1">
        <v>0</v>
      </c>
      <c r="J24" s="3">
        <v>170</v>
      </c>
      <c r="K24" s="21">
        <v>0</v>
      </c>
      <c r="L24" s="10">
        <v>500</v>
      </c>
      <c r="M24" s="10">
        <f t="shared" si="3"/>
        <v>5408.1755999999996</v>
      </c>
      <c r="N24" s="25">
        <v>126.55</v>
      </c>
      <c r="O24" s="1">
        <f>950-380</f>
        <v>570</v>
      </c>
      <c r="P24" s="22">
        <f t="shared" si="1"/>
        <v>10242.675599999999</v>
      </c>
      <c r="Q24">
        <f t="shared" si="0"/>
        <v>400</v>
      </c>
      <c r="R24" s="34">
        <v>4000</v>
      </c>
    </row>
    <row r="25" spans="1:18" ht="21.95" customHeight="1">
      <c r="A25" s="60"/>
      <c r="B25" s="17" t="s">
        <v>52</v>
      </c>
      <c r="C25" s="30">
        <v>30</v>
      </c>
      <c r="D25" s="1">
        <v>320</v>
      </c>
      <c r="E25" s="32">
        <v>119.7</v>
      </c>
      <c r="F25" s="1">
        <v>0</v>
      </c>
      <c r="G25" s="1">
        <v>0</v>
      </c>
      <c r="H25" s="1">
        <v>510</v>
      </c>
      <c r="I25" s="1">
        <v>1330</v>
      </c>
      <c r="J25" s="7">
        <v>170</v>
      </c>
      <c r="K25" s="21">
        <v>0</v>
      </c>
      <c r="L25" s="10">
        <v>450</v>
      </c>
      <c r="M25" s="10">
        <f t="shared" si="3"/>
        <v>703.06282799999997</v>
      </c>
      <c r="N25" s="25">
        <v>50</v>
      </c>
      <c r="O25" s="1">
        <v>0</v>
      </c>
      <c r="P25" s="22">
        <f>C25+D25+E25+F25+G25+H25+I25+J25+K25+L25+M25+N25+O25</f>
        <v>3682.7628279999999</v>
      </c>
      <c r="Q25">
        <f t="shared" si="0"/>
        <v>52</v>
      </c>
      <c r="R25" s="34">
        <v>520</v>
      </c>
    </row>
    <row r="26" spans="1:18" ht="21.95" customHeight="1">
      <c r="A26" s="9">
        <v>22</v>
      </c>
      <c r="B26" s="17" t="s">
        <v>29</v>
      </c>
      <c r="C26" s="30">
        <v>214</v>
      </c>
      <c r="D26" s="1">
        <v>640</v>
      </c>
      <c r="E26" s="32">
        <v>346.5</v>
      </c>
      <c r="F26" s="1">
        <v>50</v>
      </c>
      <c r="G26" s="1">
        <v>0</v>
      </c>
      <c r="H26" s="1">
        <v>0</v>
      </c>
      <c r="I26" s="1">
        <v>0</v>
      </c>
      <c r="J26" s="7">
        <v>470</v>
      </c>
      <c r="K26" s="21">
        <v>103</v>
      </c>
      <c r="L26" s="10">
        <v>0</v>
      </c>
      <c r="M26" s="10">
        <f t="shared" si="3"/>
        <v>2582.4038489999998</v>
      </c>
      <c r="N26" s="25">
        <v>292.19</v>
      </c>
      <c r="O26" s="1">
        <f>900-360</f>
        <v>540</v>
      </c>
      <c r="P26" s="22">
        <f t="shared" si="1"/>
        <v>5238.0938489999999</v>
      </c>
      <c r="Q26">
        <f t="shared" si="0"/>
        <v>191</v>
      </c>
      <c r="R26" s="34">
        <v>1910</v>
      </c>
    </row>
    <row r="27" spans="1:18" ht="21.95" customHeight="1">
      <c r="A27" s="6">
        <v>23</v>
      </c>
      <c r="B27" s="37" t="s">
        <v>30</v>
      </c>
      <c r="C27" s="30">
        <v>25</v>
      </c>
      <c r="D27" s="1">
        <v>280</v>
      </c>
      <c r="E27" s="32">
        <v>42.35</v>
      </c>
      <c r="F27" s="1">
        <v>0</v>
      </c>
      <c r="G27" s="1">
        <v>0</v>
      </c>
      <c r="H27" s="1">
        <v>565</v>
      </c>
      <c r="I27" s="1">
        <v>0</v>
      </c>
      <c r="J27" s="3">
        <v>290</v>
      </c>
      <c r="K27" s="21">
        <v>103</v>
      </c>
      <c r="L27" s="10">
        <v>450</v>
      </c>
      <c r="M27" s="10">
        <f t="shared" si="3"/>
        <v>621.94019400000002</v>
      </c>
      <c r="N27" s="25">
        <v>51.58</v>
      </c>
      <c r="O27" s="1">
        <f>275-110</f>
        <v>165</v>
      </c>
      <c r="P27" s="22">
        <f t="shared" si="1"/>
        <v>2593.8701940000001</v>
      </c>
      <c r="Q27">
        <f t="shared" si="0"/>
        <v>46</v>
      </c>
      <c r="R27" s="34">
        <v>460</v>
      </c>
    </row>
    <row r="28" spans="1:18" ht="21.95" customHeight="1">
      <c r="A28" s="9">
        <v>24</v>
      </c>
      <c r="B28" s="17" t="s">
        <v>31</v>
      </c>
      <c r="C28" s="30">
        <v>60</v>
      </c>
      <c r="D28" s="1">
        <v>220</v>
      </c>
      <c r="E28" s="32">
        <v>340.15</v>
      </c>
      <c r="F28" s="1">
        <v>50</v>
      </c>
      <c r="G28" s="1">
        <v>550</v>
      </c>
      <c r="H28" s="1">
        <v>0</v>
      </c>
      <c r="I28" s="1">
        <v>0</v>
      </c>
      <c r="J28" s="3">
        <v>0</v>
      </c>
      <c r="K28" s="21">
        <v>240</v>
      </c>
      <c r="L28" s="10">
        <v>0</v>
      </c>
      <c r="M28" s="10">
        <f t="shared" si="3"/>
        <v>2622.965166</v>
      </c>
      <c r="N28" s="25">
        <v>106.63</v>
      </c>
      <c r="O28" s="1">
        <f>975-390</f>
        <v>585</v>
      </c>
      <c r="P28" s="22">
        <f t="shared" si="1"/>
        <v>4774.7451659999997</v>
      </c>
      <c r="Q28">
        <f t="shared" si="0"/>
        <v>194</v>
      </c>
      <c r="R28" s="34">
        <v>1940</v>
      </c>
    </row>
    <row r="29" spans="1:18" ht="21.95" customHeight="1">
      <c r="A29" s="6">
        <v>25</v>
      </c>
      <c r="B29" s="17" t="s">
        <v>32</v>
      </c>
      <c r="C29" s="30">
        <v>49</v>
      </c>
      <c r="D29" s="1">
        <v>440</v>
      </c>
      <c r="E29" s="32">
        <v>136.19999999999999</v>
      </c>
      <c r="F29" s="1">
        <v>0</v>
      </c>
      <c r="G29" s="1">
        <v>0</v>
      </c>
      <c r="H29" s="1">
        <v>0</v>
      </c>
      <c r="I29" s="1">
        <v>0</v>
      </c>
      <c r="J29" s="3">
        <v>0</v>
      </c>
      <c r="K29" s="21">
        <v>103</v>
      </c>
      <c r="L29" s="10">
        <v>0</v>
      </c>
      <c r="M29" s="10">
        <f t="shared" si="3"/>
        <v>2798.730873</v>
      </c>
      <c r="N29" s="25">
        <v>97.58</v>
      </c>
      <c r="O29" s="1">
        <f>700-280</f>
        <v>420</v>
      </c>
      <c r="P29" s="22">
        <f t="shared" si="1"/>
        <v>4044.5108730000002</v>
      </c>
      <c r="Q29">
        <f t="shared" si="0"/>
        <v>207</v>
      </c>
      <c r="R29" s="34">
        <v>2070</v>
      </c>
    </row>
    <row r="30" spans="1:18" ht="21.95" customHeight="1">
      <c r="A30" s="9">
        <v>26</v>
      </c>
      <c r="B30" s="17" t="s">
        <v>33</v>
      </c>
      <c r="C30" s="30">
        <v>115</v>
      </c>
      <c r="D30" s="1">
        <v>460</v>
      </c>
      <c r="E30" s="32">
        <v>242.55</v>
      </c>
      <c r="F30" s="1">
        <v>0</v>
      </c>
      <c r="G30" s="1">
        <v>0</v>
      </c>
      <c r="H30" s="1">
        <v>455</v>
      </c>
      <c r="I30" s="1">
        <v>1075</v>
      </c>
      <c r="J30" s="3">
        <v>70</v>
      </c>
      <c r="K30" s="21">
        <v>103</v>
      </c>
      <c r="L30" s="10">
        <v>450</v>
      </c>
      <c r="M30" s="10">
        <f t="shared" si="3"/>
        <v>2501.281215</v>
      </c>
      <c r="N30" s="25">
        <v>100.52</v>
      </c>
      <c r="O30" s="1">
        <f>550-220</f>
        <v>330</v>
      </c>
      <c r="P30" s="22">
        <f t="shared" si="1"/>
        <v>5902.3512150000006</v>
      </c>
      <c r="Q30">
        <f t="shared" si="0"/>
        <v>185</v>
      </c>
      <c r="R30" s="34">
        <v>1850</v>
      </c>
    </row>
    <row r="31" spans="1:18" ht="21.95" customHeight="1">
      <c r="A31" s="6">
        <v>27</v>
      </c>
      <c r="B31" s="17" t="s">
        <v>34</v>
      </c>
      <c r="C31" s="30">
        <v>56</v>
      </c>
      <c r="D31" s="1">
        <v>860</v>
      </c>
      <c r="E31" s="32">
        <v>184.15</v>
      </c>
      <c r="F31" s="1">
        <v>0</v>
      </c>
      <c r="G31" s="1">
        <v>0</v>
      </c>
      <c r="H31" s="1">
        <v>855</v>
      </c>
      <c r="I31" s="1">
        <v>0</v>
      </c>
      <c r="J31" s="3">
        <v>70</v>
      </c>
      <c r="K31" s="21">
        <v>103</v>
      </c>
      <c r="L31" s="10">
        <v>600</v>
      </c>
      <c r="M31" s="10">
        <f t="shared" si="3"/>
        <v>7328.0779379999994</v>
      </c>
      <c r="N31" s="25">
        <v>74.38</v>
      </c>
      <c r="O31" s="1">
        <f>650-260</f>
        <v>390</v>
      </c>
      <c r="P31" s="22">
        <f t="shared" si="1"/>
        <v>10520.607937999999</v>
      </c>
      <c r="Q31">
        <f t="shared" si="0"/>
        <v>542</v>
      </c>
      <c r="R31" s="34">
        <v>5420</v>
      </c>
    </row>
    <row r="32" spans="1:18" ht="21.95" customHeight="1">
      <c r="A32" s="9">
        <v>28</v>
      </c>
      <c r="B32" s="17" t="s">
        <v>35</v>
      </c>
      <c r="C32" s="30">
        <v>77</v>
      </c>
      <c r="D32" s="1">
        <v>610</v>
      </c>
      <c r="E32" s="32">
        <v>254.6</v>
      </c>
      <c r="F32" s="1">
        <v>0</v>
      </c>
      <c r="G32" s="1">
        <v>0</v>
      </c>
      <c r="H32" s="1">
        <v>601</v>
      </c>
      <c r="I32" s="1">
        <v>0</v>
      </c>
      <c r="J32" s="3">
        <v>190</v>
      </c>
      <c r="K32" s="21">
        <v>103</v>
      </c>
      <c r="L32" s="10">
        <v>450</v>
      </c>
      <c r="M32" s="10">
        <f t="shared" si="3"/>
        <v>4623.9901380000001</v>
      </c>
      <c r="N32" s="25">
        <v>105.39</v>
      </c>
      <c r="O32" s="1">
        <f>475-190</f>
        <v>285</v>
      </c>
      <c r="P32" s="22">
        <f t="shared" si="1"/>
        <v>7299.9801379999999</v>
      </c>
      <c r="Q32">
        <f t="shared" si="0"/>
        <v>342</v>
      </c>
      <c r="R32" s="34">
        <v>3420</v>
      </c>
    </row>
    <row r="33" spans="1:18" ht="21.95" customHeight="1">
      <c r="A33" s="6">
        <v>29</v>
      </c>
      <c r="B33" s="17" t="s">
        <v>36</v>
      </c>
      <c r="C33" s="30">
        <v>60</v>
      </c>
      <c r="D33" s="1">
        <v>420</v>
      </c>
      <c r="E33" s="32">
        <v>119.55</v>
      </c>
      <c r="F33" s="1">
        <v>150</v>
      </c>
      <c r="G33" s="1">
        <v>0</v>
      </c>
      <c r="H33" s="1">
        <v>0</v>
      </c>
      <c r="I33" s="1">
        <v>0</v>
      </c>
      <c r="J33" s="3">
        <v>290</v>
      </c>
      <c r="K33" s="21">
        <v>103</v>
      </c>
      <c r="L33" s="10">
        <v>0</v>
      </c>
      <c r="M33" s="10">
        <f t="shared" si="3"/>
        <v>1703.5753139999999</v>
      </c>
      <c r="N33" s="25">
        <v>60.48</v>
      </c>
      <c r="O33" s="1">
        <f>1075-430</f>
        <v>645</v>
      </c>
      <c r="P33" s="22">
        <f t="shared" si="1"/>
        <v>3551.6053139999999</v>
      </c>
      <c r="Q33">
        <f t="shared" si="0"/>
        <v>126</v>
      </c>
      <c r="R33" s="34">
        <v>1260</v>
      </c>
    </row>
    <row r="34" spans="1:18" ht="21.95" customHeight="1">
      <c r="A34" s="9">
        <v>30</v>
      </c>
      <c r="B34" s="17" t="s">
        <v>37</v>
      </c>
      <c r="C34" s="30">
        <v>112</v>
      </c>
      <c r="D34" s="1">
        <v>460</v>
      </c>
      <c r="E34" s="32">
        <v>452.55</v>
      </c>
      <c r="F34" s="1">
        <v>0</v>
      </c>
      <c r="G34" s="1">
        <v>0</v>
      </c>
      <c r="H34" s="1">
        <v>0</v>
      </c>
      <c r="I34" s="1">
        <v>0</v>
      </c>
      <c r="J34" s="3">
        <v>0</v>
      </c>
      <c r="K34" s="21">
        <v>103</v>
      </c>
      <c r="L34" s="10">
        <v>0</v>
      </c>
      <c r="M34" s="10">
        <f t="shared" si="3"/>
        <v>2028.06585</v>
      </c>
      <c r="N34" s="25">
        <v>107.33</v>
      </c>
      <c r="O34" s="1">
        <f>425-170</f>
        <v>255</v>
      </c>
      <c r="P34" s="22">
        <f t="shared" si="1"/>
        <v>3517.9458500000001</v>
      </c>
      <c r="Q34">
        <f t="shared" si="0"/>
        <v>150</v>
      </c>
      <c r="R34" s="34">
        <v>1500</v>
      </c>
    </row>
    <row r="35" spans="1:18" ht="21.95" customHeight="1">
      <c r="A35" s="6">
        <v>31</v>
      </c>
      <c r="B35" s="17" t="s">
        <v>38</v>
      </c>
      <c r="C35" s="30">
        <v>131</v>
      </c>
      <c r="D35" s="1">
        <v>980</v>
      </c>
      <c r="E35" s="32">
        <v>897.55</v>
      </c>
      <c r="F35" s="1">
        <v>0</v>
      </c>
      <c r="G35" s="1">
        <v>0</v>
      </c>
      <c r="H35" s="1">
        <v>0</v>
      </c>
      <c r="I35" s="1">
        <v>0</v>
      </c>
      <c r="J35" s="3">
        <v>0</v>
      </c>
      <c r="K35" s="21">
        <v>103</v>
      </c>
      <c r="L35" s="10">
        <v>0</v>
      </c>
      <c r="M35" s="10">
        <f t="shared" si="3"/>
        <v>2393.1177029999999</v>
      </c>
      <c r="N35" s="25">
        <v>152.29</v>
      </c>
      <c r="O35" s="1">
        <f>300-120</f>
        <v>180</v>
      </c>
      <c r="P35" s="22">
        <f t="shared" si="1"/>
        <v>4836.957703</v>
      </c>
      <c r="Q35">
        <f t="shared" si="0"/>
        <v>177</v>
      </c>
      <c r="R35" s="34">
        <v>1770</v>
      </c>
    </row>
    <row r="36" spans="1:18" ht="24" customHeight="1" thickBot="1">
      <c r="A36" s="57" t="s">
        <v>41</v>
      </c>
      <c r="B36" s="58"/>
      <c r="C36" s="31">
        <f t="shared" ref="C36:M36" si="4">C4+C5+C6+C7+C8+C9+C10+C11+C12+C13+C14+C15+C16+C17+C18+C19+C20+C21+C22+C23+C24+C25+C26+C27+C28+C29+C30+C31+C32+C33+C34+C35</f>
        <v>4060</v>
      </c>
      <c r="D36" s="13">
        <f t="shared" si="4"/>
        <v>18440</v>
      </c>
      <c r="E36" s="35">
        <f t="shared" si="4"/>
        <v>12588.8</v>
      </c>
      <c r="F36" s="13">
        <f t="shared" si="4"/>
        <v>7384</v>
      </c>
      <c r="G36" s="13">
        <f t="shared" si="4"/>
        <v>9180</v>
      </c>
      <c r="H36" s="13">
        <f t="shared" si="4"/>
        <v>10736</v>
      </c>
      <c r="I36" s="13">
        <f t="shared" si="4"/>
        <v>6040</v>
      </c>
      <c r="J36" s="13">
        <f t="shared" si="4"/>
        <v>4500</v>
      </c>
      <c r="K36" s="14">
        <f t="shared" si="4"/>
        <v>3958</v>
      </c>
      <c r="L36" s="15">
        <f t="shared" si="4"/>
        <v>8000</v>
      </c>
      <c r="M36" s="18">
        <f t="shared" si="4"/>
        <v>78109.293078000002</v>
      </c>
      <c r="N36" s="36">
        <f>N4+N5+N6+N7+N8+N9+N10+N11+N12+N13+N14+N15+N16+N17+N18+N19+N20+N21+N22+N23+N24+N25+N26+N27+N28+N30+N31+N32+N33+N34+N35</f>
        <v>3925.8900000000003</v>
      </c>
      <c r="O36" s="13">
        <f>O4+O5+O6+O7+O8+O9+O10+O11+O12+O13+O14+O15+O16+O17+O18+O19+O20+O21+O22+O23+O24+O25+O26+O27+O28+O29+O30+O31+O32+O33+O34+O35</f>
        <v>12540</v>
      </c>
      <c r="P36" s="27">
        <f t="shared" si="1"/>
        <v>179461.98307800002</v>
      </c>
    </row>
    <row r="37" spans="1:18" ht="25.5" customHeight="1">
      <c r="A37" s="53" t="s">
        <v>44</v>
      </c>
      <c r="B37" s="54"/>
      <c r="C37" s="3">
        <v>4000</v>
      </c>
      <c r="D37" s="3">
        <v>20000</v>
      </c>
      <c r="E37" s="3">
        <v>20000</v>
      </c>
      <c r="F37" s="3">
        <v>4000</v>
      </c>
      <c r="G37" s="3">
        <v>13700</v>
      </c>
      <c r="H37" s="3">
        <v>11211</v>
      </c>
      <c r="I37" s="3">
        <v>6000</v>
      </c>
      <c r="J37" s="3">
        <v>4300</v>
      </c>
      <c r="K37" s="11">
        <v>8000</v>
      </c>
      <c r="L37" s="12">
        <v>8000</v>
      </c>
      <c r="M37" s="16">
        <v>94500</v>
      </c>
      <c r="N37" s="16">
        <v>4000</v>
      </c>
      <c r="O37" s="26">
        <f>O36-1290</f>
        <v>11250</v>
      </c>
      <c r="P37" s="28">
        <f t="shared" si="1"/>
        <v>208961</v>
      </c>
    </row>
    <row r="38" spans="1:18" ht="18" customHeight="1">
      <c r="A38" s="50" t="s">
        <v>54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2"/>
    </row>
    <row r="39" spans="1:18">
      <c r="K39" s="23"/>
    </row>
  </sheetData>
  <mergeCells count="16">
    <mergeCell ref="A38:P38"/>
    <mergeCell ref="A37:B37"/>
    <mergeCell ref="N2:N3"/>
    <mergeCell ref="A36:B36"/>
    <mergeCell ref="P2:P3"/>
    <mergeCell ref="D2:F2"/>
    <mergeCell ref="A24:A25"/>
    <mergeCell ref="A1:P1"/>
    <mergeCell ref="L2:L3"/>
    <mergeCell ref="M2:M3"/>
    <mergeCell ref="O2:O3"/>
    <mergeCell ref="C2:C3"/>
    <mergeCell ref="B2:B3"/>
    <mergeCell ref="A2:A3"/>
    <mergeCell ref="G2:J2"/>
    <mergeCell ref="K2:K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برش استانی97</vt:lpstr>
      <vt:lpstr>'برش استانی97'!Print_Titles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m.varzdar</dc:creator>
  <cp:lastModifiedBy>Teymour Kakaei</cp:lastModifiedBy>
  <cp:lastPrinted>2019-07-28T11:08:46Z</cp:lastPrinted>
  <dcterms:created xsi:type="dcterms:W3CDTF">2014-09-29T06:45:53Z</dcterms:created>
  <dcterms:modified xsi:type="dcterms:W3CDTF">2019-12-08T08:55:33Z</dcterms:modified>
</cp:coreProperties>
</file>